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wa.UGC\Desktop\budzet 2020 zmiany\uchwała luty 27.02.2020 r\"/>
    </mc:Choice>
  </mc:AlternateContent>
  <bookViews>
    <workbookView xWindow="-120" yWindow="-120" windowWidth="20730" windowHeight="11760" tabRatio="884"/>
  </bookViews>
  <sheets>
    <sheet name="zał_ nr 3" sheetId="19" r:id="rId1"/>
    <sheet name="Arkusz2" sheetId="22" r:id="rId2"/>
  </sheets>
  <definedNames>
    <definedName name="_xlnm.Print_Titles" localSheetId="0">'zał_ nr 3'!$11:$11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2" i="19" l="1"/>
  <c r="H39" i="19" l="1"/>
  <c r="H46" i="19" l="1"/>
  <c r="G46" i="19" s="1"/>
  <c r="F46" i="19" s="1"/>
  <c r="H45" i="19"/>
  <c r="G28" i="19"/>
  <c r="F28" i="19" s="1"/>
  <c r="H23" i="19"/>
  <c r="H22" i="19"/>
  <c r="H20" i="19"/>
  <c r="H18" i="19"/>
  <c r="H16" i="19"/>
  <c r="H25" i="19" l="1"/>
  <c r="I56" i="19" l="1"/>
  <c r="J56" i="19"/>
  <c r="K56" i="19"/>
  <c r="G55" i="19"/>
  <c r="H55" i="19"/>
  <c r="F54" i="19"/>
  <c r="F55" i="19" s="1"/>
  <c r="G53" i="19"/>
  <c r="F52" i="19"/>
  <c r="F51" i="19"/>
  <c r="F50" i="19"/>
  <c r="F43" i="19"/>
  <c r="G33" i="19"/>
  <c r="F33" i="19" s="1"/>
  <c r="H38" i="19"/>
  <c r="F37" i="19"/>
  <c r="G35" i="19"/>
  <c r="F35" i="19" s="1"/>
  <c r="F36" i="19"/>
  <c r="G34" i="19"/>
  <c r="F34" i="19" s="1"/>
  <c r="G31" i="19"/>
  <c r="F31" i="19" s="1"/>
  <c r="F44" i="19"/>
  <c r="G26" i="19"/>
  <c r="F26" i="19" l="1"/>
  <c r="G30" i="19"/>
  <c r="H32" i="19"/>
  <c r="F53" i="19"/>
  <c r="G42" i="19" l="1"/>
  <c r="H41" i="19"/>
  <c r="G40" i="19"/>
  <c r="F40" i="19" s="1"/>
  <c r="G27" i="19"/>
  <c r="G23" i="19"/>
  <c r="F23" i="19" s="1"/>
  <c r="F42" i="19" l="1"/>
  <c r="F45" i="19" s="1"/>
  <c r="G45" i="19"/>
  <c r="F38" i="19"/>
  <c r="G38" i="19"/>
  <c r="F30" i="19"/>
  <c r="G39" i="19"/>
  <c r="G48" i="19"/>
  <c r="F48" i="19" s="1"/>
  <c r="G24" i="19"/>
  <c r="F24" i="19" s="1"/>
  <c r="G29" i="19"/>
  <c r="G32" i="19" s="1"/>
  <c r="G21" i="19"/>
  <c r="F21" i="19" s="1"/>
  <c r="G22" i="19"/>
  <c r="F22" i="19" s="1"/>
  <c r="G18" i="19"/>
  <c r="F18" i="19" s="1"/>
  <c r="G19" i="19"/>
  <c r="F19" i="19" s="1"/>
  <c r="G20" i="19"/>
  <c r="F20" i="19" s="1"/>
  <c r="G16" i="19"/>
  <c r="F16" i="19" s="1"/>
  <c r="G17" i="19"/>
  <c r="F17" i="19" s="1"/>
  <c r="G14" i="19"/>
  <c r="F14" i="19" s="1"/>
  <c r="G15" i="19"/>
  <c r="F15" i="19" s="1"/>
  <c r="G12" i="19"/>
  <c r="F12" i="19" s="1"/>
  <c r="G13" i="19"/>
  <c r="F13" i="19" s="1"/>
  <c r="F29" i="19" l="1"/>
  <c r="F39" i="19"/>
  <c r="F41" i="19" s="1"/>
  <c r="G41" i="19"/>
  <c r="G25" i="19"/>
  <c r="F25" i="19" l="1"/>
  <c r="F47" i="19" l="1"/>
  <c r="F27" i="19"/>
  <c r="F32" i="19" s="1"/>
  <c r="G47" i="19"/>
  <c r="H47" i="19"/>
  <c r="G49" i="19"/>
  <c r="H49" i="19"/>
  <c r="F49" i="19"/>
  <c r="H53" i="19"/>
  <c r="F56" i="19" l="1"/>
  <c r="H56" i="19"/>
  <c r="G56" i="19"/>
</calcChain>
</file>

<file path=xl/sharedStrings.xml><?xml version="1.0" encoding="utf-8"?>
<sst xmlns="http://schemas.openxmlformats.org/spreadsheetml/2006/main" count="329" uniqueCount="147">
  <si>
    <t>Dział</t>
  </si>
  <si>
    <t>Ogółem</t>
  </si>
  <si>
    <t>010</t>
  </si>
  <si>
    <t>600</t>
  </si>
  <si>
    <t>700</t>
  </si>
  <si>
    <t>754</t>
  </si>
  <si>
    <t>900</t>
  </si>
  <si>
    <t>-</t>
  </si>
  <si>
    <t>01010</t>
  </si>
  <si>
    <t>70005</t>
  </si>
  <si>
    <t>90015</t>
  </si>
  <si>
    <t>Urząd Gminy Ciechanów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</si>
  <si>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</si>
  <si>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</si>
  <si>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</si>
  <si>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</si>
  <si>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</si>
  <si>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</si>
  <si>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</si>
  <si>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</si>
  <si>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</si>
  <si>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Planowane wydatki</t>
  </si>
  <si>
    <t>Rozdz.</t>
  </si>
  <si>
    <t>Nazwa zadania inwestycyjnego (w tym w ramach funduszu sołeckiego)</t>
  </si>
  <si>
    <t>Łączne koszty finansowe</t>
  </si>
  <si>
    <t>Jednostka organizacyjna realizująca program lub koordynująca wykonanie programu</t>
  </si>
  <si>
    <t>z tego źródła finansowania</t>
  </si>
  <si>
    <t>dochody własne jst</t>
  </si>
  <si>
    <t xml:space="preserve">kredyty, pożyczki, papiery wartościowe </t>
  </si>
  <si>
    <t>środki pochodzące
z innych  źródeł*</t>
  </si>
  <si>
    <t>środki wymienione
w art. 5 ust. 1 pkt 2 i 3 u.f.p.</t>
  </si>
  <si>
    <t>10.</t>
  </si>
  <si>
    <t>11.</t>
  </si>
  <si>
    <t>X</t>
  </si>
  <si>
    <t>x</t>
  </si>
  <si>
    <t>* Wybrać odpowiednie oznaczenie źródła finansowania:</t>
  </si>
  <si>
    <t>B. Środki i dotacje otrzymane od innych jst oraz innych jednostek zaliczanych do sektora finansów publicznych</t>
  </si>
  <si>
    <t xml:space="preserve">C. Inne źródła </t>
  </si>
  <si>
    <t>13.</t>
  </si>
  <si>
    <t>9.</t>
  </si>
  <si>
    <t xml:space="preserve">     </t>
  </si>
  <si>
    <t xml:space="preserve">          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</si>
  <si>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</si>
  <si>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</si>
  <si>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</si>
  <si>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</si>
  <si>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</si>
  <si>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</si>
  <si>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</si>
  <si>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</si>
  <si>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</si>
  <si>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</si>
  <si>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75412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</si>
  <si>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</si>
  <si>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</si>
  <si>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</si>
  <si>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</si>
  <si>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</si>
  <si>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</si>
  <si>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</si>
  <si>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</si>
  <si>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</si>
  <si>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Paragraf</t>
  </si>
  <si>
    <t>926</t>
  </si>
  <si>
    <t>6050</t>
  </si>
  <si>
    <t>przychody bezzwrotne</t>
  </si>
  <si>
    <t>6060</t>
  </si>
  <si>
    <t>A. Dotacje i środki z budżetu państwa (np. od wojewody, MEN, )</t>
  </si>
  <si>
    <t xml:space="preserve"> D.Przychody zgodnie z paragrafem 950,951,957 klasyfikacji budżetowej</t>
  </si>
  <si>
    <t xml:space="preserve">A.      
B.
C.
</t>
  </si>
  <si>
    <t xml:space="preserve">D.      
</t>
  </si>
  <si>
    <t>92695</t>
  </si>
  <si>
    <t>32.</t>
  </si>
  <si>
    <t>33.</t>
  </si>
  <si>
    <t>60016</t>
  </si>
  <si>
    <t>801</t>
  </si>
  <si>
    <t>921</t>
  </si>
  <si>
    <t>92109</t>
  </si>
  <si>
    <t xml:space="preserve">D. 
</t>
  </si>
  <si>
    <t xml:space="preserve">D. 
</t>
  </si>
  <si>
    <t xml:space="preserve">D.  
</t>
  </si>
  <si>
    <t xml:space="preserve">D.   
</t>
  </si>
  <si>
    <t>750</t>
  </si>
  <si>
    <t>80101</t>
  </si>
  <si>
    <t>Budowa boiska sportowego przy Szkole Podstawowej w Chotumiu</t>
  </si>
  <si>
    <t>Szkoła Podstawowa w Chotumiu</t>
  </si>
  <si>
    <t xml:space="preserve">Modernizacja i budowa oświetlenia ulicznego </t>
  </si>
  <si>
    <t>Porozumienie trójstronne z Województwem Mazowieckim, Gminą Miejską Ciechanów i Gminą Wiejską Ciechanów</t>
  </si>
  <si>
    <t>rok 2020</t>
  </si>
  <si>
    <t xml:space="preserve">A.          
B. 
C.
</t>
  </si>
  <si>
    <t xml:space="preserve">Budowa kanalizacji sanitarnej w miejscowości Gąski i Kownaty Żędowe (projekty budowlane ) </t>
  </si>
  <si>
    <t>75022</t>
  </si>
  <si>
    <t xml:space="preserve">A.          </t>
  </si>
  <si>
    <t xml:space="preserve">Budowa dróg miejscowości Chruszczewo ul. Chruszczewska (projekt  budowlany) </t>
  </si>
  <si>
    <t>75023</t>
  </si>
  <si>
    <t>Zakup samochodu służbowego</t>
  </si>
  <si>
    <t>Wydatki na zadania inwestycyjne na 2020 rok nieobjęte wieloletnią prognozą finansową</t>
  </si>
  <si>
    <t>Zakup samochodu pożarniczego średniego dla OSP w Rydzewie</t>
  </si>
  <si>
    <t>60013</t>
  </si>
  <si>
    <t xml:space="preserve">A.          
B. 35 000,00
C.
</t>
  </si>
  <si>
    <t xml:space="preserve">A.      
B.
C. 21 277,63
</t>
  </si>
  <si>
    <t xml:space="preserve">A.          
B. 
C. 13 645,17
</t>
  </si>
  <si>
    <t xml:space="preserve">A.          
B. 
C. 14 257,76
</t>
  </si>
  <si>
    <t>Sporządzenie koncepcji ciągu pieszo-rowerowego  (FS)</t>
  </si>
  <si>
    <t>Termomodernizacja budynku w świetlicy wiejskiej w Chotumiu (FS)</t>
  </si>
  <si>
    <t>A.          
B. 
C. 21 408,43</t>
  </si>
  <si>
    <t>Zagospodarowanie działki gminnej w Gumowie (FS)</t>
  </si>
  <si>
    <t>A.          
B. 
C. 12 000,00</t>
  </si>
  <si>
    <t>Budowa ogrodzenia działki gminnej w Kanigówku (FS)</t>
  </si>
  <si>
    <t>A.          
B. 
C. 11 903,26</t>
  </si>
  <si>
    <t>Termomodernizacja budynku w świetlicy wiejskiej w Modełce (FS)</t>
  </si>
  <si>
    <t>A.          
B. 
C. 12 121,27</t>
  </si>
  <si>
    <t>Urządzenie parkingu wokół świetlicy w Ujazdówek (FS)</t>
  </si>
  <si>
    <t>A.          
B. 
C. 16 525,04</t>
  </si>
  <si>
    <t>System do głosowania na sesjach i kamery do transmisji obrad, projektor  i automatyczny ekran projekcyjny</t>
  </si>
  <si>
    <t>Plac manewrowy w Gąskach (FS)</t>
  </si>
  <si>
    <t>A.      
B.
C. 31 175,22</t>
  </si>
  <si>
    <t>Budowa świetlicy wiejskiej w  Ujazdowie (FS)</t>
  </si>
  <si>
    <t xml:space="preserve">A.      
B.
C. 13 167,71
</t>
  </si>
  <si>
    <t>Zakup i montaż altany w Kownatach Żędowych (FS)</t>
  </si>
  <si>
    <t>92195</t>
  </si>
  <si>
    <t xml:space="preserve">A.      
B.
C. 15 000,00
</t>
  </si>
  <si>
    <t>Doposażenie  placu zabaw w Przażewie (FS)</t>
  </si>
  <si>
    <t>A.      
B.
C. 13 996,15</t>
  </si>
  <si>
    <t>Fintess Motyl , Fitness wahadło w Nużewie (FS)</t>
  </si>
  <si>
    <t>A.      
B.
C. 18 786,00</t>
  </si>
  <si>
    <t>Opracowanie dokumentacji technicznej na przebudowę drogi wojewódzkiej Nr 615 Ciechanów - Mława</t>
  </si>
  <si>
    <t xml:space="preserve">Rozbudowa stacji uzdatniania wody w Gumowie (budowa zbiornika wyrównawczego wraz z odwiertem studni głębinowej) </t>
  </si>
  <si>
    <t>Remont bieżący drogi gminnej nawierzchnia asfaltowa ul. Ogrodowa i ul. Łąkowa w m. Grędzice (FS)</t>
  </si>
  <si>
    <t>Budowa ogrodzenia wokół strażnicy w Rydzewie (FS)</t>
  </si>
  <si>
    <t>Budowa odcinka sieci wodociągowej w Chruszczewie</t>
  </si>
  <si>
    <t>Budowa odcinka sieci wodociągowej  w Niechodzinie</t>
  </si>
  <si>
    <t>Budowa odcinka sieci wodociągowej  w Ujazdówku</t>
  </si>
  <si>
    <t>Budowa odcinka sieci wodociągowej  w Nużewie</t>
  </si>
  <si>
    <t>Budowa odcinka sieci wodociągowej  w Ujazdowie</t>
  </si>
  <si>
    <t>Budowa odcinka sieci wodociągowej   w Pęchcinie</t>
  </si>
  <si>
    <t>Budowa odcinka sieci wodociągowej   w Goryszach</t>
  </si>
  <si>
    <t>Budowa odcinka sieci wodociągowej w Rutkach Begnach</t>
  </si>
  <si>
    <t>Budowa odcinka sieci wodociągowej   w Mieszkach Atlach</t>
  </si>
  <si>
    <t>Budowa odcinka sieci wodociągowej   w Nużewku</t>
  </si>
  <si>
    <t>Budowa odcinka sieci wodociągowej w Kownatach Żędowych</t>
  </si>
  <si>
    <t xml:space="preserve">Modernizacja drogi dojazdowej do gruntów rolnych relacji Mieszki Atle -Mieszki Różki </t>
  </si>
  <si>
    <t>Modernizacja drogi dojazdowej do gruntów rolnych w miejscowości Gumowo</t>
  </si>
  <si>
    <t>Rady Gminy Ciechanów z dnia   …..02.2020 r.</t>
  </si>
  <si>
    <t xml:space="preserve">Załącznik nr 3 do Uchwały Nr XVII/…/20  </t>
  </si>
  <si>
    <t>34.</t>
  </si>
  <si>
    <t>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</si>
</sst>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\ _z_ł_-;\-* #,##0.00\ _z_ł_-;_-* \-??\ _z_ł_-;_-@_-"/>
  </numFmts>
  <fonts count="32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4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i/>
      <sz val="9"/>
      <name val="Lucida Sans Unicode"/>
      <family val="2"/>
      <charset val="238"/>
    </font>
    <font>
      <sz val="9"/>
      <name val="Lucida Sans Unicode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  <xf numFmtId="43" fontId="28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top" wrapText="1"/>
    </xf>
    <xf numFmtId="164" fontId="19" fillId="0" borderId="12" xfId="0" applyNumberFormat="1" applyFont="1" applyBorder="1" applyAlignment="1">
      <alignment horizontal="center" vertical="center"/>
    </xf>
    <xf numFmtId="164" fontId="19" fillId="0" borderId="12" xfId="0" applyNumberFormat="1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vertical="center"/>
    </xf>
    <xf numFmtId="49" fontId="22" fillId="0" borderId="12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vertical="center"/>
    </xf>
    <xf numFmtId="164" fontId="22" fillId="0" borderId="12" xfId="0" applyNumberFormat="1" applyFont="1" applyBorder="1" applyAlignment="1">
      <alignment horizontal="left" vertical="center" wrapText="1"/>
    </xf>
    <xf numFmtId="0" fontId="22" fillId="0" borderId="12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19" xfId="0" applyBorder="1" applyAlignment="1">
      <alignment vertical="center"/>
    </xf>
    <xf numFmtId="164" fontId="22" fillId="0" borderId="13" xfId="0" applyNumberFormat="1" applyFont="1" applyBorder="1" applyAlignment="1">
      <alignment vertical="center"/>
    </xf>
    <xf numFmtId="49" fontId="22" fillId="0" borderId="26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3" fillId="20" borderId="12" xfId="0" applyFont="1" applyFill="1" applyBorder="1" applyAlignment="1">
      <alignment horizontal="center" vertical="center" wrapText="1"/>
    </xf>
    <xf numFmtId="0" fontId="23" fillId="20" borderId="12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9" fillId="0" borderId="14" xfId="0" applyFont="1" applyBorder="1" applyAlignment="1">
      <alignment horizontal="left" vertical="top" wrapText="1"/>
    </xf>
    <xf numFmtId="164" fontId="19" fillId="0" borderId="14" xfId="0" applyNumberFormat="1" applyFont="1" applyBorder="1" applyAlignment="1">
      <alignment horizontal="center" vertical="center"/>
    </xf>
    <xf numFmtId="164" fontId="19" fillId="0" borderId="14" xfId="0" applyNumberFormat="1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top" wrapText="1"/>
    </xf>
    <xf numFmtId="164" fontId="22" fillId="0" borderId="13" xfId="0" applyNumberFormat="1" applyFont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19" fillId="0" borderId="19" xfId="0" applyFont="1" applyBorder="1" applyAlignment="1">
      <alignment vertical="center"/>
    </xf>
    <xf numFmtId="0" fontId="19" fillId="0" borderId="21" xfId="0" applyFont="1" applyBorder="1" applyAlignment="1">
      <alignment horizontal="left" vertical="top" wrapText="1"/>
    </xf>
    <xf numFmtId="43" fontId="19" fillId="0" borderId="19" xfId="0" applyNumberFormat="1" applyFont="1" applyBorder="1" applyAlignment="1">
      <alignment vertical="center"/>
    </xf>
    <xf numFmtId="164" fontId="19" fillId="0" borderId="22" xfId="0" applyNumberFormat="1" applyFont="1" applyBorder="1" applyAlignment="1">
      <alignment horizontal="left" vertical="center" wrapText="1"/>
    </xf>
    <xf numFmtId="164" fontId="19" fillId="0" borderId="20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top" wrapText="1"/>
    </xf>
    <xf numFmtId="164" fontId="19" fillId="0" borderId="13" xfId="0" applyNumberFormat="1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/>
    </xf>
    <xf numFmtId="164" fontId="22" fillId="0" borderId="19" xfId="0" applyNumberFormat="1" applyFont="1" applyBorder="1" applyAlignment="1">
      <alignment vertical="center"/>
    </xf>
    <xf numFmtId="164" fontId="22" fillId="0" borderId="19" xfId="0" applyNumberFormat="1" applyFont="1" applyBorder="1" applyAlignment="1">
      <alignment vertical="center" wrapText="1"/>
    </xf>
    <xf numFmtId="164" fontId="22" fillId="0" borderId="19" xfId="0" applyNumberFormat="1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64" fontId="19" fillId="0" borderId="19" xfId="0" applyNumberFormat="1" applyFont="1" applyBorder="1" applyAlignment="1">
      <alignment vertical="center"/>
    </xf>
    <xf numFmtId="164" fontId="19" fillId="0" borderId="19" xfId="0" applyNumberFormat="1" applyFont="1" applyBorder="1" applyAlignment="1">
      <alignment horizontal="left" vertical="center" wrapText="1"/>
    </xf>
    <xf numFmtId="164" fontId="19" fillId="0" borderId="19" xfId="0" applyNumberFormat="1" applyFont="1" applyBorder="1" applyAlignment="1">
      <alignment horizontal="center" vertical="center"/>
    </xf>
    <xf numFmtId="164" fontId="19" fillId="0" borderId="19" xfId="0" applyNumberFormat="1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vertical="center" wrapText="1"/>
    </xf>
    <xf numFmtId="164" fontId="22" fillId="0" borderId="11" xfId="0" applyNumberFormat="1" applyFont="1" applyBorder="1" applyAlignment="1">
      <alignment vertical="center"/>
    </xf>
    <xf numFmtId="164" fontId="22" fillId="0" borderId="17" xfId="0" applyNumberFormat="1" applyFont="1" applyBorder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0" fontId="22" fillId="0" borderId="19" xfId="0" applyFont="1" applyBorder="1" applyAlignment="1">
      <alignment vertical="center" wrapText="1"/>
    </xf>
    <xf numFmtId="164" fontId="22" fillId="0" borderId="19" xfId="0" applyNumberFormat="1" applyFont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0" fontId="19" fillId="0" borderId="25" xfId="0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vertical="center" wrapText="1"/>
    </xf>
    <xf numFmtId="164" fontId="19" fillId="0" borderId="25" xfId="0" applyNumberFormat="1" applyFont="1" applyBorder="1" applyAlignment="1">
      <alignment vertical="center"/>
    </xf>
    <xf numFmtId="164" fontId="19" fillId="0" borderId="25" xfId="0" applyNumberFormat="1" applyFont="1" applyBorder="1" applyAlignment="1">
      <alignment horizontal="center" vertical="center"/>
    </xf>
    <xf numFmtId="164" fontId="19" fillId="0" borderId="25" xfId="0" applyNumberFormat="1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vertical="center"/>
    </xf>
    <xf numFmtId="0" fontId="24" fillId="0" borderId="14" xfId="0" applyFont="1" applyBorder="1" applyAlignment="1">
      <alignment horizontal="center" vertical="center" wrapText="1"/>
    </xf>
    <xf numFmtId="0" fontId="19" fillId="0" borderId="24" xfId="0" applyFont="1" applyBorder="1" applyAlignment="1">
      <alignment vertical="center"/>
    </xf>
    <xf numFmtId="164" fontId="22" fillId="0" borderId="28" xfId="0" applyNumberFormat="1" applyFont="1" applyBorder="1" applyAlignment="1">
      <alignment vertical="center"/>
    </xf>
    <xf numFmtId="164" fontId="22" fillId="0" borderId="28" xfId="0" applyNumberFormat="1" applyFont="1" applyBorder="1" applyAlignment="1">
      <alignment vertical="center" wrapText="1"/>
    </xf>
    <xf numFmtId="164" fontId="22" fillId="0" borderId="2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22" fillId="0" borderId="25" xfId="0" applyNumberFormat="1" applyFont="1" applyBorder="1" applyAlignment="1">
      <alignment horizontal="center" vertical="center"/>
    </xf>
    <xf numFmtId="0" fontId="22" fillId="0" borderId="25" xfId="0" applyFont="1" applyBorder="1" applyAlignment="1">
      <alignment vertical="center" wrapText="1"/>
    </xf>
    <xf numFmtId="164" fontId="22" fillId="0" borderId="25" xfId="0" applyNumberFormat="1" applyFont="1" applyBorder="1" applyAlignment="1">
      <alignment vertical="center"/>
    </xf>
    <xf numFmtId="164" fontId="22" fillId="0" borderId="2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1" fillId="0" borderId="0" xfId="0" applyFont="1" applyAlignment="1">
      <alignment vertical="center"/>
    </xf>
    <xf numFmtId="0" fontId="19" fillId="0" borderId="19" xfId="0" applyFont="1" applyBorder="1" applyAlignment="1">
      <alignment horizontal="left" vertical="top" wrapText="1"/>
    </xf>
    <xf numFmtId="164" fontId="22" fillId="0" borderId="16" xfId="0" applyNumberFormat="1" applyFont="1" applyBorder="1" applyAlignment="1">
      <alignment vertical="center"/>
    </xf>
    <xf numFmtId="0" fontId="19" fillId="0" borderId="19" xfId="0" applyFont="1" applyBorder="1" applyAlignment="1">
      <alignment wrapText="1"/>
    </xf>
    <xf numFmtId="0" fontId="3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4" fontId="19" fillId="0" borderId="10" xfId="0" applyNumberFormat="1" applyFont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wrapText="1"/>
    </xf>
    <xf numFmtId="164" fontId="19" fillId="0" borderId="29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center" wrapText="1"/>
    </xf>
    <xf numFmtId="164" fontId="19" fillId="0" borderId="19" xfId="0" applyNumberFormat="1" applyFont="1" applyBorder="1" applyAlignment="1">
      <alignment vertical="center" wrapText="1"/>
    </xf>
    <xf numFmtId="0" fontId="19" fillId="0" borderId="19" xfId="0" applyFont="1" applyBorder="1" applyAlignment="1">
      <alignment horizontal="center"/>
    </xf>
    <xf numFmtId="0" fontId="0" fillId="0" borderId="2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43" fontId="22" fillId="0" borderId="19" xfId="42" applyFont="1" applyBorder="1" applyAlignment="1">
      <alignment horizontal="center" vertical="center"/>
    </xf>
    <xf numFmtId="43" fontId="22" fillId="0" borderId="19" xfId="42" applyFont="1" applyBorder="1" applyAlignment="1">
      <alignment vertical="center"/>
    </xf>
    <xf numFmtId="43" fontId="19" fillId="0" borderId="12" xfId="42" applyFont="1" applyBorder="1" applyAlignment="1">
      <alignment vertical="center"/>
    </xf>
    <xf numFmtId="43" fontId="19" fillId="0" borderId="14" xfId="42" applyFont="1" applyBorder="1" applyAlignment="1">
      <alignment vertical="center"/>
    </xf>
    <xf numFmtId="43" fontId="19" fillId="0" borderId="14" xfId="42" applyFont="1" applyBorder="1" applyAlignment="1">
      <alignment horizontal="left" vertical="center" wrapText="1"/>
    </xf>
    <xf numFmtId="0" fontId="23" fillId="20" borderId="14" xfId="0" applyFont="1" applyFill="1" applyBorder="1" applyAlignment="1">
      <alignment horizontal="center" vertical="center"/>
    </xf>
    <xf numFmtId="0" fontId="23" fillId="20" borderId="11" xfId="0" applyFont="1" applyFill="1" applyBorder="1" applyAlignment="1">
      <alignment horizontal="center" vertical="center"/>
    </xf>
    <xf numFmtId="0" fontId="23" fillId="20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3" fillId="20" borderId="12" xfId="0" applyFont="1" applyFill="1" applyBorder="1" applyAlignment="1">
      <alignment horizontal="center" vertical="center"/>
    </xf>
    <xf numFmtId="0" fontId="23" fillId="20" borderId="12" xfId="0" applyFont="1" applyFill="1" applyBorder="1" applyAlignment="1">
      <alignment horizontal="center" vertical="center" wrapText="1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42" builtinId="3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colors>
    <mruColors>
      <color rgb="FFFF33CC"/>
      <color rgb="FF9588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A64"/>
  <sheetViews>
    <sheetView tabSelected="1" topLeftCell="A34" workbookViewId="0">
      <selection activeCell="H43" sqref="H43"/>
    </sheetView>
  </sheetViews>
  <sheetFormatPr defaultRowHeight="12.75"/>
  <cols>
    <col min="1" max="1" width="3.7109375" style="1" customWidth="1"/>
    <col min="2" max="2" width="5.140625" style="1" customWidth="1"/>
    <col min="3" max="3" width="5.42578125" style="1" customWidth="1"/>
    <col min="4" max="4" width="5.7109375" style="1" customWidth="1"/>
    <col min="5" max="5" width="24.7109375" style="1" customWidth="1"/>
    <col min="6" max="6" width="13.7109375" style="1" customWidth="1"/>
    <col min="7" max="7" width="16.42578125" style="1" customWidth="1"/>
    <col min="8" max="8" width="13.5703125" style="1" customWidth="1"/>
    <col min="9" max="9" width="7.5703125" style="1" customWidth="1"/>
    <col min="10" max="10" width="14.42578125" style="1" customWidth="1"/>
    <col min="11" max="11" width="11.85546875" style="1" customWidth="1"/>
    <col min="12" max="12" width="9.5703125" style="1" customWidth="1"/>
    <col min="13" max="13" width="15.140625" style="1" customWidth="1"/>
    <col min="14" max="16384" width="9.140625" style="1"/>
  </cols>
  <sheetData>
    <row r="1" spans="1:14" ht="18.75" customHeight="1">
      <c r="H1" s="100" t="s">
        <v>144</v>
      </c>
      <c r="I1" s="100"/>
      <c r="J1" s="100"/>
      <c r="K1" s="94"/>
    </row>
    <row r="2" spans="1:14">
      <c r="H2" s="1" t="s">
        <v>143</v>
      </c>
      <c r="I2" s="13"/>
    </row>
    <row r="3" spans="1:14" ht="15" customHeight="1"/>
    <row r="4" spans="1:14" ht="13.35" customHeight="1">
      <c r="A4" s="122" t="s">
        <v>96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4" ht="0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2"/>
    </row>
    <row r="6" spans="1:14" s="2" customFormat="1" ht="20.100000000000001" customHeight="1">
      <c r="A6" s="123" t="s">
        <v>12</v>
      </c>
      <c r="B6" s="123" t="s">
        <v>0</v>
      </c>
      <c r="C6" s="118" t="s">
        <v>22</v>
      </c>
      <c r="D6" s="123" t="s">
        <v>62</v>
      </c>
      <c r="E6" s="124" t="s">
        <v>23</v>
      </c>
      <c r="F6" s="124" t="s">
        <v>24</v>
      </c>
      <c r="G6" s="124" t="s">
        <v>21</v>
      </c>
      <c r="H6" s="124"/>
      <c r="I6" s="124"/>
      <c r="J6" s="124"/>
      <c r="K6" s="124"/>
      <c r="L6" s="124"/>
      <c r="M6" s="124" t="s">
        <v>25</v>
      </c>
    </row>
    <row r="7" spans="1:14" s="2" customFormat="1" ht="20.100000000000001" customHeight="1">
      <c r="A7" s="123"/>
      <c r="B7" s="123"/>
      <c r="C7" s="119"/>
      <c r="D7" s="123"/>
      <c r="E7" s="124"/>
      <c r="F7" s="124"/>
      <c r="G7" s="124" t="s">
        <v>88</v>
      </c>
      <c r="H7" s="124" t="s">
        <v>26</v>
      </c>
      <c r="I7" s="124"/>
      <c r="J7" s="124"/>
      <c r="K7" s="124"/>
      <c r="L7" s="124"/>
      <c r="M7" s="124"/>
    </row>
    <row r="8" spans="1:14" s="2" customFormat="1" ht="48.75" customHeight="1">
      <c r="A8" s="123"/>
      <c r="B8" s="123"/>
      <c r="C8" s="120"/>
      <c r="D8" s="123"/>
      <c r="E8" s="124"/>
      <c r="F8" s="124"/>
      <c r="G8" s="124"/>
      <c r="H8" s="124" t="s">
        <v>27</v>
      </c>
      <c r="I8" s="32" t="s">
        <v>28</v>
      </c>
      <c r="J8" s="124" t="s">
        <v>65</v>
      </c>
      <c r="K8" s="124" t="s">
        <v>29</v>
      </c>
      <c r="L8" s="124" t="s">
        <v>30</v>
      </c>
      <c r="M8" s="124"/>
    </row>
    <row r="9" spans="1:14" s="2" customFormat="1" ht="2.25" hidden="1" customHeight="1">
      <c r="A9" s="123"/>
      <c r="B9" s="123"/>
      <c r="C9" s="33"/>
      <c r="D9" s="123"/>
      <c r="E9" s="124"/>
      <c r="F9" s="124"/>
      <c r="G9" s="124"/>
      <c r="H9" s="124"/>
      <c r="I9" s="32"/>
      <c r="J9" s="124"/>
      <c r="K9" s="124"/>
      <c r="L9" s="124"/>
      <c r="M9" s="124"/>
    </row>
    <row r="10" spans="1:14" s="2" customFormat="1" ht="3.75" hidden="1" customHeight="1">
      <c r="A10" s="123"/>
      <c r="B10" s="123"/>
      <c r="C10" s="33"/>
      <c r="D10" s="123"/>
      <c r="E10" s="124"/>
      <c r="F10" s="124"/>
      <c r="G10" s="124"/>
      <c r="H10" s="124"/>
      <c r="I10" s="32"/>
      <c r="J10" s="124"/>
      <c r="K10" s="124"/>
      <c r="L10" s="124"/>
      <c r="M10" s="124"/>
    </row>
    <row r="11" spans="1:14" ht="10.5" customHeight="1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</row>
    <row r="12" spans="1:14" ht="32.25" customHeight="1">
      <c r="A12" s="15" t="s">
        <v>13</v>
      </c>
      <c r="B12" s="4" t="s">
        <v>2</v>
      </c>
      <c r="C12" s="4" t="s">
        <v>8</v>
      </c>
      <c r="D12" s="4" t="s">
        <v>64</v>
      </c>
      <c r="E12" s="16" t="s">
        <v>130</v>
      </c>
      <c r="F12" s="17">
        <f t="shared" ref="F12:F24" si="0">G12</f>
        <v>400000</v>
      </c>
      <c r="G12" s="17">
        <f t="shared" ref="G12:G24" si="1">H12</f>
        <v>400000</v>
      </c>
      <c r="H12" s="17">
        <v>400000</v>
      </c>
      <c r="I12" s="17">
        <v>0</v>
      </c>
      <c r="J12" s="18" t="s">
        <v>80</v>
      </c>
      <c r="K12" s="18" t="s">
        <v>69</v>
      </c>
      <c r="L12" s="17">
        <v>0</v>
      </c>
      <c r="M12" s="19" t="s">
        <v>11</v>
      </c>
      <c r="N12" s="95"/>
    </row>
    <row r="13" spans="1:14" ht="27.75" customHeight="1">
      <c r="A13" s="15" t="s">
        <v>14</v>
      </c>
      <c r="B13" s="4" t="s">
        <v>2</v>
      </c>
      <c r="C13" s="4" t="s">
        <v>8</v>
      </c>
      <c r="D13" s="4" t="s">
        <v>64</v>
      </c>
      <c r="E13" s="16" t="s">
        <v>131</v>
      </c>
      <c r="F13" s="17">
        <f t="shared" si="0"/>
        <v>10000</v>
      </c>
      <c r="G13" s="17">
        <f t="shared" si="1"/>
        <v>10000</v>
      </c>
      <c r="H13" s="17">
        <v>10000</v>
      </c>
      <c r="I13" s="17" t="s">
        <v>7</v>
      </c>
      <c r="J13" s="18" t="s">
        <v>70</v>
      </c>
      <c r="K13" s="18" t="s">
        <v>69</v>
      </c>
      <c r="L13" s="17">
        <v>0</v>
      </c>
      <c r="M13" s="19" t="s">
        <v>11</v>
      </c>
    </row>
    <row r="14" spans="1:14" ht="27" customHeight="1">
      <c r="A14" s="15" t="s">
        <v>15</v>
      </c>
      <c r="B14" s="4" t="s">
        <v>2</v>
      </c>
      <c r="C14" s="4" t="s">
        <v>8</v>
      </c>
      <c r="D14" s="4" t="s">
        <v>64</v>
      </c>
      <c r="E14" s="16" t="s">
        <v>132</v>
      </c>
      <c r="F14" s="17">
        <f t="shared" si="0"/>
        <v>100000</v>
      </c>
      <c r="G14" s="17">
        <f t="shared" si="1"/>
        <v>100000</v>
      </c>
      <c r="H14" s="17">
        <v>100000</v>
      </c>
      <c r="I14" s="17" t="s">
        <v>7</v>
      </c>
      <c r="J14" s="18" t="s">
        <v>70</v>
      </c>
      <c r="K14" s="18" t="s">
        <v>69</v>
      </c>
      <c r="L14" s="17">
        <v>0</v>
      </c>
      <c r="M14" s="19" t="s">
        <v>11</v>
      </c>
      <c r="N14" s="95"/>
    </row>
    <row r="15" spans="1:14" ht="24.75" customHeight="1">
      <c r="A15" s="15" t="s">
        <v>16</v>
      </c>
      <c r="B15" s="4" t="s">
        <v>2</v>
      </c>
      <c r="C15" s="4" t="s">
        <v>8</v>
      </c>
      <c r="D15" s="4" t="s">
        <v>64</v>
      </c>
      <c r="E15" s="16" t="s">
        <v>133</v>
      </c>
      <c r="F15" s="17">
        <f t="shared" si="0"/>
        <v>50000</v>
      </c>
      <c r="G15" s="17">
        <f t="shared" si="1"/>
        <v>50000</v>
      </c>
      <c r="H15" s="17">
        <v>50000</v>
      </c>
      <c r="I15" s="17">
        <v>0</v>
      </c>
      <c r="J15" s="18" t="s">
        <v>79</v>
      </c>
      <c r="K15" s="18" t="s">
        <v>69</v>
      </c>
      <c r="L15" s="17">
        <v>0</v>
      </c>
      <c r="M15" s="19" t="s">
        <v>11</v>
      </c>
      <c r="N15" s="95"/>
    </row>
    <row r="16" spans="1:14" ht="25.5" customHeight="1">
      <c r="A16" s="15" t="s">
        <v>17</v>
      </c>
      <c r="B16" s="4" t="s">
        <v>2</v>
      </c>
      <c r="C16" s="4" t="s">
        <v>8</v>
      </c>
      <c r="D16" s="4" t="s">
        <v>64</v>
      </c>
      <c r="E16" s="16" t="s">
        <v>134</v>
      </c>
      <c r="F16" s="17">
        <f t="shared" si="0"/>
        <v>200000</v>
      </c>
      <c r="G16" s="17">
        <f t="shared" si="1"/>
        <v>200000</v>
      </c>
      <c r="H16" s="17">
        <f>100000+100000</f>
        <v>200000</v>
      </c>
      <c r="I16" s="17">
        <v>0</v>
      </c>
      <c r="J16" s="18" t="s">
        <v>70</v>
      </c>
      <c r="K16" s="18" t="s">
        <v>69</v>
      </c>
      <c r="L16" s="17">
        <v>0</v>
      </c>
      <c r="M16" s="19" t="s">
        <v>11</v>
      </c>
      <c r="N16" s="95"/>
    </row>
    <row r="17" spans="1:15" ht="29.25" customHeight="1">
      <c r="A17" s="15" t="s">
        <v>18</v>
      </c>
      <c r="B17" s="4" t="s">
        <v>2</v>
      </c>
      <c r="C17" s="4" t="s">
        <v>8</v>
      </c>
      <c r="D17" s="4" t="s">
        <v>64</v>
      </c>
      <c r="E17" s="16" t="s">
        <v>135</v>
      </c>
      <c r="F17" s="17">
        <f t="shared" si="0"/>
        <v>10000</v>
      </c>
      <c r="G17" s="17">
        <f t="shared" si="1"/>
        <v>10000</v>
      </c>
      <c r="H17" s="17">
        <v>10000</v>
      </c>
      <c r="I17" s="17">
        <v>0</v>
      </c>
      <c r="J17" s="18" t="s">
        <v>70</v>
      </c>
      <c r="K17" s="18" t="s">
        <v>69</v>
      </c>
      <c r="L17" s="17">
        <v>0</v>
      </c>
      <c r="M17" s="19" t="s">
        <v>11</v>
      </c>
    </row>
    <row r="18" spans="1:15" ht="26.25" customHeight="1">
      <c r="A18" s="15" t="s">
        <v>19</v>
      </c>
      <c r="B18" s="4" t="s">
        <v>2</v>
      </c>
      <c r="C18" s="4" t="s">
        <v>8</v>
      </c>
      <c r="D18" s="4" t="s">
        <v>64</v>
      </c>
      <c r="E18" s="16" t="s">
        <v>136</v>
      </c>
      <c r="F18" s="17">
        <f t="shared" si="0"/>
        <v>110000</v>
      </c>
      <c r="G18" s="17">
        <f t="shared" si="1"/>
        <v>110000</v>
      </c>
      <c r="H18" s="17">
        <f>10000+100000</f>
        <v>110000</v>
      </c>
      <c r="I18" s="17">
        <v>0</v>
      </c>
      <c r="J18" s="18" t="s">
        <v>70</v>
      </c>
      <c r="K18" s="18" t="s">
        <v>69</v>
      </c>
      <c r="L18" s="17">
        <v>0</v>
      </c>
      <c r="M18" s="19" t="s">
        <v>11</v>
      </c>
    </row>
    <row r="19" spans="1:15" ht="34.5" customHeight="1">
      <c r="A19" s="15" t="s">
        <v>20</v>
      </c>
      <c r="B19" s="4" t="s">
        <v>2</v>
      </c>
      <c r="C19" s="4" t="s">
        <v>8</v>
      </c>
      <c r="D19" s="4" t="s">
        <v>64</v>
      </c>
      <c r="E19" s="16" t="s">
        <v>137</v>
      </c>
      <c r="F19" s="17">
        <f t="shared" si="0"/>
        <v>70000</v>
      </c>
      <c r="G19" s="17">
        <f t="shared" si="1"/>
        <v>70000</v>
      </c>
      <c r="H19" s="17">
        <v>70000</v>
      </c>
      <c r="I19" s="17">
        <v>0</v>
      </c>
      <c r="J19" s="18" t="s">
        <v>70</v>
      </c>
      <c r="K19" s="18" t="s">
        <v>69</v>
      </c>
      <c r="L19" s="17">
        <v>0</v>
      </c>
      <c r="M19" s="19" t="s">
        <v>11</v>
      </c>
      <c r="N19" s="95"/>
    </row>
    <row r="20" spans="1:15" ht="31.5" customHeight="1">
      <c r="A20" s="15" t="s">
        <v>39</v>
      </c>
      <c r="B20" s="4" t="s">
        <v>2</v>
      </c>
      <c r="C20" s="4" t="s">
        <v>8</v>
      </c>
      <c r="D20" s="4" t="s">
        <v>64</v>
      </c>
      <c r="E20" s="16" t="s">
        <v>138</v>
      </c>
      <c r="F20" s="17">
        <f t="shared" si="0"/>
        <v>150000</v>
      </c>
      <c r="G20" s="17">
        <f t="shared" si="1"/>
        <v>150000</v>
      </c>
      <c r="H20" s="17">
        <f>150000</f>
        <v>150000</v>
      </c>
      <c r="I20" s="17">
        <v>0</v>
      </c>
      <c r="J20" s="18" t="s">
        <v>70</v>
      </c>
      <c r="K20" s="18" t="s">
        <v>69</v>
      </c>
      <c r="L20" s="17">
        <v>0</v>
      </c>
      <c r="M20" s="19" t="s">
        <v>11</v>
      </c>
    </row>
    <row r="21" spans="1:15" ht="26.25" customHeight="1">
      <c r="A21" s="15" t="s">
        <v>31</v>
      </c>
      <c r="B21" s="4" t="s">
        <v>2</v>
      </c>
      <c r="C21" s="4" t="s">
        <v>8</v>
      </c>
      <c r="D21" s="4" t="s">
        <v>64</v>
      </c>
      <c r="E21" s="16" t="s">
        <v>139</v>
      </c>
      <c r="F21" s="17">
        <f t="shared" si="0"/>
        <v>50000</v>
      </c>
      <c r="G21" s="17">
        <f t="shared" si="1"/>
        <v>50000</v>
      </c>
      <c r="H21" s="17">
        <v>50000</v>
      </c>
      <c r="I21" s="17">
        <v>0</v>
      </c>
      <c r="J21" s="18" t="s">
        <v>70</v>
      </c>
      <c r="K21" s="18" t="s">
        <v>69</v>
      </c>
      <c r="L21" s="17">
        <v>0</v>
      </c>
      <c r="M21" s="19" t="s">
        <v>11</v>
      </c>
    </row>
    <row r="22" spans="1:15" ht="38.25" customHeight="1">
      <c r="A22" s="15" t="s">
        <v>32</v>
      </c>
      <c r="B22" s="3" t="s">
        <v>2</v>
      </c>
      <c r="C22" s="3" t="s">
        <v>8</v>
      </c>
      <c r="D22" s="3" t="s">
        <v>64</v>
      </c>
      <c r="E22" s="35" t="s">
        <v>140</v>
      </c>
      <c r="F22" s="17">
        <f t="shared" si="0"/>
        <v>90000</v>
      </c>
      <c r="G22" s="17">
        <f t="shared" si="1"/>
        <v>90000</v>
      </c>
      <c r="H22" s="36">
        <f>10000+80000</f>
        <v>90000</v>
      </c>
      <c r="I22" s="36">
        <v>0</v>
      </c>
      <c r="J22" s="37" t="s">
        <v>81</v>
      </c>
      <c r="K22" s="37" t="s">
        <v>69</v>
      </c>
      <c r="L22" s="36">
        <v>0</v>
      </c>
      <c r="M22" s="38" t="s">
        <v>11</v>
      </c>
      <c r="N22" s="95"/>
      <c r="O22" s="95"/>
    </row>
    <row r="23" spans="1:15" s="9" customFormat="1" ht="46.5" customHeight="1">
      <c r="A23" s="15" t="s">
        <v>42</v>
      </c>
      <c r="B23" s="60" t="s">
        <v>2</v>
      </c>
      <c r="C23" s="60" t="s">
        <v>8</v>
      </c>
      <c r="D23" s="60" t="s">
        <v>64</v>
      </c>
      <c r="E23" s="46" t="s">
        <v>127</v>
      </c>
      <c r="F23" s="17">
        <f t="shared" si="0"/>
        <v>490000</v>
      </c>
      <c r="G23" s="17">
        <f t="shared" si="1"/>
        <v>490000</v>
      </c>
      <c r="H23" s="47">
        <f>300000+190000</f>
        <v>490000</v>
      </c>
      <c r="I23" s="47">
        <v>0</v>
      </c>
      <c r="J23" s="48" t="s">
        <v>70</v>
      </c>
      <c r="K23" s="49" t="s">
        <v>69</v>
      </c>
      <c r="L23" s="47">
        <v>0</v>
      </c>
      <c r="M23" s="50" t="s">
        <v>11</v>
      </c>
    </row>
    <row r="24" spans="1:15" s="9" customFormat="1" ht="38.25" customHeight="1">
      <c r="A24" s="15" t="s">
        <v>38</v>
      </c>
      <c r="B24" s="60" t="s">
        <v>2</v>
      </c>
      <c r="C24" s="60" t="s">
        <v>8</v>
      </c>
      <c r="D24" s="60" t="s">
        <v>64</v>
      </c>
      <c r="E24" s="96" t="s">
        <v>90</v>
      </c>
      <c r="F24" s="101">
        <f t="shared" si="0"/>
        <v>100000</v>
      </c>
      <c r="G24" s="102">
        <f t="shared" si="1"/>
        <v>100000</v>
      </c>
      <c r="H24" s="47">
        <v>100000</v>
      </c>
      <c r="I24" s="47"/>
      <c r="J24" s="48" t="s">
        <v>70</v>
      </c>
      <c r="K24" s="49" t="s">
        <v>69</v>
      </c>
      <c r="L24" s="47">
        <v>0</v>
      </c>
      <c r="M24" s="50" t="s">
        <v>11</v>
      </c>
    </row>
    <row r="25" spans="1:15" s="11" customFormat="1" ht="16.5" customHeight="1">
      <c r="A25" s="15"/>
      <c r="B25" s="6" t="s">
        <v>2</v>
      </c>
      <c r="C25" s="6"/>
      <c r="D25" s="6" t="s">
        <v>33</v>
      </c>
      <c r="E25" s="40"/>
      <c r="F25" s="41">
        <f>SUM(F12:F24)</f>
        <v>1830000</v>
      </c>
      <c r="G25" s="41">
        <f>SUM(G12:G24)</f>
        <v>1830000</v>
      </c>
      <c r="H25" s="41">
        <f>SUM(H12:H24)</f>
        <v>1830000</v>
      </c>
      <c r="I25" s="42">
        <v>0</v>
      </c>
      <c r="J25" s="29">
        <v>0</v>
      </c>
      <c r="K25" s="43">
        <v>0</v>
      </c>
      <c r="L25" s="41">
        <v>0</v>
      </c>
      <c r="M25" s="44"/>
    </row>
    <row r="26" spans="1:15" s="11" customFormat="1" ht="47.25" customHeight="1">
      <c r="A26" s="15" t="s">
        <v>43</v>
      </c>
      <c r="B26" s="5" t="s">
        <v>3</v>
      </c>
      <c r="C26" s="5" t="s">
        <v>98</v>
      </c>
      <c r="D26" s="5" t="s">
        <v>64</v>
      </c>
      <c r="E26" s="53" t="s">
        <v>126</v>
      </c>
      <c r="F26" s="42">
        <f>G26</f>
        <v>59000</v>
      </c>
      <c r="G26" s="42">
        <f>H26+35000</f>
        <v>59000</v>
      </c>
      <c r="H26" s="42">
        <v>24000</v>
      </c>
      <c r="I26" s="42"/>
      <c r="J26" s="48" t="s">
        <v>78</v>
      </c>
      <c r="K26" s="49" t="s">
        <v>99</v>
      </c>
      <c r="L26" s="41"/>
      <c r="M26" s="82" t="s">
        <v>87</v>
      </c>
    </row>
    <row r="27" spans="1:15" ht="45" customHeight="1">
      <c r="A27" s="15" t="s">
        <v>44</v>
      </c>
      <c r="B27" s="5" t="s">
        <v>3</v>
      </c>
      <c r="C27" s="5" t="s">
        <v>74</v>
      </c>
      <c r="D27" s="5" t="s">
        <v>64</v>
      </c>
      <c r="E27" s="53" t="s">
        <v>141</v>
      </c>
      <c r="F27" s="42">
        <f t="shared" ref="F27:G30" si="2">G27</f>
        <v>461855.59</v>
      </c>
      <c r="G27" s="42">
        <f t="shared" si="2"/>
        <v>461855.59</v>
      </c>
      <c r="H27" s="42">
        <v>461855.59</v>
      </c>
      <c r="I27" s="42">
        <v>0</v>
      </c>
      <c r="J27" s="48" t="s">
        <v>78</v>
      </c>
      <c r="K27" s="49" t="s">
        <v>92</v>
      </c>
      <c r="L27" s="42">
        <v>0</v>
      </c>
      <c r="M27" s="50" t="s">
        <v>11</v>
      </c>
    </row>
    <row r="28" spans="1:15" ht="33.75" customHeight="1">
      <c r="A28" s="15" t="s">
        <v>45</v>
      </c>
      <c r="B28" s="5" t="s">
        <v>3</v>
      </c>
      <c r="C28" s="5" t="s">
        <v>74</v>
      </c>
      <c r="D28" s="5" t="s">
        <v>64</v>
      </c>
      <c r="E28" s="53" t="s">
        <v>142</v>
      </c>
      <c r="F28" s="42">
        <f t="shared" ref="F28" si="3">G28</f>
        <v>251169.15</v>
      </c>
      <c r="G28" s="42">
        <f t="shared" ref="G28" si="4">H28</f>
        <v>251169.15</v>
      </c>
      <c r="H28" s="42">
        <v>251169.15</v>
      </c>
      <c r="I28" s="42">
        <v>0</v>
      </c>
      <c r="J28" s="48" t="s">
        <v>78</v>
      </c>
      <c r="K28" s="49" t="s">
        <v>92</v>
      </c>
      <c r="L28" s="42">
        <v>0</v>
      </c>
      <c r="M28" s="50" t="s">
        <v>11</v>
      </c>
    </row>
    <row r="29" spans="1:15" ht="45" customHeight="1">
      <c r="A29" s="15" t="s">
        <v>46</v>
      </c>
      <c r="B29" s="5" t="s">
        <v>3</v>
      </c>
      <c r="C29" s="5" t="s">
        <v>74</v>
      </c>
      <c r="D29" s="5" t="s">
        <v>64</v>
      </c>
      <c r="E29" s="53" t="s">
        <v>93</v>
      </c>
      <c r="F29" s="42">
        <f t="shared" si="2"/>
        <v>30000</v>
      </c>
      <c r="G29" s="42">
        <f t="shared" si="2"/>
        <v>30000</v>
      </c>
      <c r="H29" s="42">
        <v>30000</v>
      </c>
      <c r="I29" s="42">
        <v>0</v>
      </c>
      <c r="J29" s="48" t="s">
        <v>78</v>
      </c>
      <c r="K29" s="49" t="s">
        <v>89</v>
      </c>
      <c r="L29" s="42">
        <v>0</v>
      </c>
      <c r="M29" s="50" t="s">
        <v>11</v>
      </c>
    </row>
    <row r="30" spans="1:15" ht="45" customHeight="1">
      <c r="A30" s="15" t="s">
        <v>47</v>
      </c>
      <c r="B30" s="5" t="s">
        <v>3</v>
      </c>
      <c r="C30" s="5" t="s">
        <v>74</v>
      </c>
      <c r="D30" s="5" t="s">
        <v>64</v>
      </c>
      <c r="E30" s="98" t="s">
        <v>128</v>
      </c>
      <c r="F30" s="42">
        <f t="shared" si="2"/>
        <v>14257.76</v>
      </c>
      <c r="G30" s="42">
        <f>H30+14257.76</f>
        <v>14257.76</v>
      </c>
      <c r="H30" s="42">
        <v>0</v>
      </c>
      <c r="I30" s="42">
        <v>0</v>
      </c>
      <c r="J30" s="48" t="s">
        <v>78</v>
      </c>
      <c r="K30" s="49" t="s">
        <v>102</v>
      </c>
      <c r="L30" s="42">
        <v>0</v>
      </c>
      <c r="M30" s="50" t="s">
        <v>11</v>
      </c>
      <c r="O30" s="99"/>
    </row>
    <row r="31" spans="1:15" ht="33" customHeight="1">
      <c r="A31" s="15" t="s">
        <v>48</v>
      </c>
      <c r="B31" s="5" t="s">
        <v>3</v>
      </c>
      <c r="C31" s="5" t="s">
        <v>74</v>
      </c>
      <c r="D31" s="5" t="s">
        <v>64</v>
      </c>
      <c r="E31" s="105" t="s">
        <v>103</v>
      </c>
      <c r="F31" s="42">
        <f t="shared" ref="F31" si="5">G31</f>
        <v>13645.17</v>
      </c>
      <c r="G31" s="42">
        <f>13645.17</f>
        <v>13645.17</v>
      </c>
      <c r="H31" s="42">
        <v>0</v>
      </c>
      <c r="I31" s="42">
        <v>0</v>
      </c>
      <c r="J31" s="48" t="s">
        <v>78</v>
      </c>
      <c r="K31" s="49" t="s">
        <v>101</v>
      </c>
      <c r="L31" s="42">
        <v>0</v>
      </c>
      <c r="M31" s="50" t="s">
        <v>11</v>
      </c>
      <c r="O31" s="99"/>
    </row>
    <row r="32" spans="1:15" s="11" customFormat="1" ht="17.25" customHeight="1">
      <c r="A32" s="39"/>
      <c r="B32" s="6" t="s">
        <v>3</v>
      </c>
      <c r="C32" s="6" t="s">
        <v>34</v>
      </c>
      <c r="D32" s="6" t="s">
        <v>34</v>
      </c>
      <c r="E32" s="40"/>
      <c r="F32" s="41">
        <f>SUM(F26:F31)</f>
        <v>829927.67</v>
      </c>
      <c r="G32" s="41">
        <f>SUM(G26:G31)</f>
        <v>829927.67</v>
      </c>
      <c r="H32" s="41">
        <f>SUM(H26:H31)</f>
        <v>767024.74</v>
      </c>
      <c r="I32" s="42">
        <v>0</v>
      </c>
      <c r="J32" s="29">
        <v>0</v>
      </c>
      <c r="K32" s="43">
        <v>62902.93</v>
      </c>
      <c r="L32" s="41">
        <v>0</v>
      </c>
      <c r="M32" s="44"/>
    </row>
    <row r="33" spans="1:78" s="11" customFormat="1" ht="36.75" customHeight="1">
      <c r="A33" s="15" t="s">
        <v>49</v>
      </c>
      <c r="B33" s="4" t="s">
        <v>4</v>
      </c>
      <c r="C33" s="4" t="s">
        <v>9</v>
      </c>
      <c r="D33" s="4" t="s">
        <v>64</v>
      </c>
      <c r="E33" s="103" t="s">
        <v>104</v>
      </c>
      <c r="F33" s="42">
        <f t="shared" ref="F33" si="6">G33</f>
        <v>21408.43</v>
      </c>
      <c r="G33" s="42">
        <f>21408.43</f>
        <v>21408.43</v>
      </c>
      <c r="H33" s="42">
        <v>0</v>
      </c>
      <c r="I33" s="42">
        <v>0</v>
      </c>
      <c r="J33" s="48" t="s">
        <v>78</v>
      </c>
      <c r="K33" s="49" t="s">
        <v>105</v>
      </c>
      <c r="L33" s="20">
        <v>0</v>
      </c>
      <c r="M33" s="8" t="s">
        <v>11</v>
      </c>
    </row>
    <row r="34" spans="1:78" s="11" customFormat="1" ht="36.75" customHeight="1">
      <c r="A34" s="15" t="s">
        <v>50</v>
      </c>
      <c r="B34" s="4" t="s">
        <v>4</v>
      </c>
      <c r="C34" s="4" t="s">
        <v>9</v>
      </c>
      <c r="D34" s="4" t="s">
        <v>64</v>
      </c>
      <c r="E34" s="98" t="s">
        <v>106</v>
      </c>
      <c r="F34" s="106">
        <f>G34</f>
        <v>12000</v>
      </c>
      <c r="G34" s="42">
        <f>12000</f>
        <v>12000</v>
      </c>
      <c r="H34" s="42">
        <v>0</v>
      </c>
      <c r="I34" s="42">
        <v>0</v>
      </c>
      <c r="J34" s="48" t="s">
        <v>78</v>
      </c>
      <c r="K34" s="49" t="s">
        <v>107</v>
      </c>
      <c r="L34" s="20">
        <v>0</v>
      </c>
      <c r="M34" s="8" t="s">
        <v>11</v>
      </c>
    </row>
    <row r="35" spans="1:78" s="11" customFormat="1" ht="36.75" customHeight="1">
      <c r="A35" s="15" t="s">
        <v>51</v>
      </c>
      <c r="B35" s="4" t="s">
        <v>4</v>
      </c>
      <c r="C35" s="4" t="s">
        <v>9</v>
      </c>
      <c r="D35" s="4" t="s">
        <v>64</v>
      </c>
      <c r="E35" s="98" t="s">
        <v>108</v>
      </c>
      <c r="F35" s="106">
        <f t="shared" ref="F35:F37" si="7">G35</f>
        <v>11903.26</v>
      </c>
      <c r="G35" s="42">
        <f>11903.26</f>
        <v>11903.26</v>
      </c>
      <c r="H35" s="42">
        <v>0</v>
      </c>
      <c r="I35" s="42">
        <v>0</v>
      </c>
      <c r="J35" s="48" t="s">
        <v>78</v>
      </c>
      <c r="K35" s="49" t="s">
        <v>109</v>
      </c>
      <c r="L35" s="20">
        <v>0</v>
      </c>
      <c r="M35" s="8" t="s">
        <v>11</v>
      </c>
    </row>
    <row r="36" spans="1:78" s="11" customFormat="1" ht="36.75" customHeight="1">
      <c r="A36" s="15" t="s">
        <v>53</v>
      </c>
      <c r="B36" s="4" t="s">
        <v>4</v>
      </c>
      <c r="C36" s="4" t="s">
        <v>9</v>
      </c>
      <c r="D36" s="4" t="s">
        <v>64</v>
      </c>
      <c r="E36" s="98" t="s">
        <v>110</v>
      </c>
      <c r="F36" s="106">
        <f t="shared" si="7"/>
        <v>12121.27</v>
      </c>
      <c r="G36" s="42">
        <v>12121.27</v>
      </c>
      <c r="H36" s="42">
        <v>0</v>
      </c>
      <c r="I36" s="42">
        <v>0</v>
      </c>
      <c r="J36" s="48" t="s">
        <v>78</v>
      </c>
      <c r="K36" s="49" t="s">
        <v>111</v>
      </c>
      <c r="L36" s="20">
        <v>0</v>
      </c>
      <c r="M36" s="8" t="s">
        <v>11</v>
      </c>
    </row>
    <row r="37" spans="1:78" s="11" customFormat="1" ht="36.75" customHeight="1">
      <c r="A37" s="15" t="s">
        <v>54</v>
      </c>
      <c r="B37" s="4" t="s">
        <v>4</v>
      </c>
      <c r="C37" s="4" t="s">
        <v>9</v>
      </c>
      <c r="D37" s="4" t="s">
        <v>64</v>
      </c>
      <c r="E37" s="98" t="s">
        <v>112</v>
      </c>
      <c r="F37" s="106">
        <f t="shared" si="7"/>
        <v>16525.04</v>
      </c>
      <c r="G37" s="42">
        <v>16525.04</v>
      </c>
      <c r="H37" s="42">
        <v>0</v>
      </c>
      <c r="I37" s="42">
        <v>0</v>
      </c>
      <c r="J37" s="48" t="s">
        <v>78</v>
      </c>
      <c r="K37" s="49" t="s">
        <v>113</v>
      </c>
      <c r="L37" s="20">
        <v>0</v>
      </c>
      <c r="M37" s="8" t="s">
        <v>11</v>
      </c>
    </row>
    <row r="38" spans="1:78" ht="18.75" customHeight="1">
      <c r="A38" s="15"/>
      <c r="B38" s="21" t="s">
        <v>4</v>
      </c>
      <c r="C38" s="21"/>
      <c r="D38" s="30" t="s">
        <v>34</v>
      </c>
      <c r="E38" s="25"/>
      <c r="F38" s="23">
        <f>SUM(F33:F37)</f>
        <v>73958</v>
      </c>
      <c r="G38" s="23">
        <f>SUM(G33:G37)</f>
        <v>73958</v>
      </c>
      <c r="H38" s="23">
        <f>SUM(H33:H37)</f>
        <v>0</v>
      </c>
      <c r="I38" s="23">
        <v>0</v>
      </c>
      <c r="J38" s="22">
        <v>0</v>
      </c>
      <c r="K38" s="24">
        <v>73958</v>
      </c>
      <c r="L38" s="22">
        <v>0</v>
      </c>
      <c r="M38" s="7"/>
      <c r="N38" s="11"/>
    </row>
    <row r="39" spans="1:78" ht="48.75" customHeight="1">
      <c r="A39" s="15" t="s">
        <v>55</v>
      </c>
      <c r="B39" s="4" t="s">
        <v>82</v>
      </c>
      <c r="C39" s="59" t="s">
        <v>91</v>
      </c>
      <c r="D39" s="60" t="s">
        <v>66</v>
      </c>
      <c r="E39" s="61" t="s">
        <v>114</v>
      </c>
      <c r="F39" s="20">
        <f>G39</f>
        <v>35000</v>
      </c>
      <c r="G39" s="20">
        <f>H39</f>
        <v>35000</v>
      </c>
      <c r="H39" s="20">
        <f>15000+10000+10000</f>
        <v>35000</v>
      </c>
      <c r="I39" s="20">
        <v>0</v>
      </c>
      <c r="J39" s="18" t="s">
        <v>70</v>
      </c>
      <c r="K39" s="18" t="s">
        <v>69</v>
      </c>
      <c r="L39" s="17">
        <v>0</v>
      </c>
      <c r="M39" s="8" t="s">
        <v>11</v>
      </c>
    </row>
    <row r="40" spans="1:78" ht="30" customHeight="1">
      <c r="A40" s="15" t="s">
        <v>56</v>
      </c>
      <c r="B40" s="4" t="s">
        <v>82</v>
      </c>
      <c r="C40" s="59" t="s">
        <v>94</v>
      </c>
      <c r="D40" s="60" t="s">
        <v>66</v>
      </c>
      <c r="E40" s="61" t="s">
        <v>95</v>
      </c>
      <c r="F40" s="20">
        <f>G40</f>
        <v>120000</v>
      </c>
      <c r="G40" s="20">
        <f>H40</f>
        <v>120000</v>
      </c>
      <c r="H40" s="20">
        <v>120000</v>
      </c>
      <c r="I40" s="20">
        <v>0</v>
      </c>
      <c r="J40" s="18" t="s">
        <v>70</v>
      </c>
      <c r="K40" s="18" t="s">
        <v>69</v>
      </c>
      <c r="L40" s="17">
        <v>0</v>
      </c>
      <c r="M40" s="8" t="s">
        <v>11</v>
      </c>
    </row>
    <row r="41" spans="1:78" ht="22.5" customHeight="1">
      <c r="A41" s="31"/>
      <c r="B41" s="52" t="s">
        <v>82</v>
      </c>
      <c r="C41" s="52"/>
      <c r="D41" s="52" t="s">
        <v>34</v>
      </c>
      <c r="E41" s="72"/>
      <c r="F41" s="56">
        <f>SUM(F39:F40)</f>
        <v>155000</v>
      </c>
      <c r="G41" s="56">
        <f t="shared" ref="G41:H41" si="8">SUM(G39:G40)</f>
        <v>155000</v>
      </c>
      <c r="H41" s="56">
        <f t="shared" si="8"/>
        <v>155000</v>
      </c>
      <c r="I41" s="56">
        <v>0</v>
      </c>
      <c r="J41" s="56">
        <v>0</v>
      </c>
      <c r="K41" s="57">
        <v>0</v>
      </c>
      <c r="L41" s="73">
        <v>0</v>
      </c>
      <c r="M41" s="58"/>
      <c r="N41" s="11"/>
    </row>
    <row r="42" spans="1:78" ht="32.25" customHeight="1">
      <c r="A42" s="55" t="s">
        <v>57</v>
      </c>
      <c r="B42" s="76" t="s">
        <v>5</v>
      </c>
      <c r="C42" s="76" t="s">
        <v>52</v>
      </c>
      <c r="D42" s="76" t="s">
        <v>66</v>
      </c>
      <c r="E42" s="77" t="s">
        <v>97</v>
      </c>
      <c r="F42" s="20">
        <f>G42</f>
        <v>373000</v>
      </c>
      <c r="G42" s="20">
        <f>H42</f>
        <v>373000</v>
      </c>
      <c r="H42" s="20">
        <f>250000+123000</f>
        <v>373000</v>
      </c>
      <c r="I42" s="81">
        <v>0</v>
      </c>
      <c r="J42" s="37" t="s">
        <v>70</v>
      </c>
      <c r="K42" s="37" t="s">
        <v>69</v>
      </c>
      <c r="L42" s="36">
        <v>0</v>
      </c>
      <c r="M42" s="8" t="s">
        <v>11</v>
      </c>
      <c r="N42" s="11"/>
    </row>
    <row r="43" spans="1:78" ht="26.25" customHeight="1">
      <c r="A43" s="55" t="s">
        <v>58</v>
      </c>
      <c r="B43" s="76" t="s">
        <v>5</v>
      </c>
      <c r="C43" s="76" t="s">
        <v>52</v>
      </c>
      <c r="D43" s="76" t="s">
        <v>64</v>
      </c>
      <c r="E43" s="98" t="s">
        <v>115</v>
      </c>
      <c r="F43" s="104">
        <f>G43</f>
        <v>31175.22</v>
      </c>
      <c r="G43" s="20">
        <v>31175.22</v>
      </c>
      <c r="H43" s="20">
        <v>0</v>
      </c>
      <c r="I43" s="81">
        <v>0</v>
      </c>
      <c r="J43" s="37" t="s">
        <v>70</v>
      </c>
      <c r="K43" s="37" t="s">
        <v>116</v>
      </c>
      <c r="L43" s="36">
        <v>0</v>
      </c>
      <c r="M43" s="8" t="s">
        <v>11</v>
      </c>
      <c r="N43" s="11"/>
    </row>
    <row r="44" spans="1:78" ht="24.75" customHeight="1">
      <c r="A44" s="55" t="s">
        <v>59</v>
      </c>
      <c r="B44" s="76" t="s">
        <v>5</v>
      </c>
      <c r="C44" s="76" t="s">
        <v>52</v>
      </c>
      <c r="D44" s="76" t="s">
        <v>64</v>
      </c>
      <c r="E44" s="98" t="s">
        <v>129</v>
      </c>
      <c r="F44" s="104">
        <f>G44</f>
        <v>21277.63</v>
      </c>
      <c r="G44" s="20">
        <v>21277.63</v>
      </c>
      <c r="H44" s="20">
        <v>0</v>
      </c>
      <c r="I44" s="81">
        <v>0</v>
      </c>
      <c r="J44" s="37" t="s">
        <v>70</v>
      </c>
      <c r="K44" s="37" t="s">
        <v>100</v>
      </c>
      <c r="L44" s="36">
        <v>0</v>
      </c>
      <c r="M44" s="8" t="s">
        <v>11</v>
      </c>
      <c r="N44" s="11"/>
    </row>
    <row r="45" spans="1:78" ht="22.5" customHeight="1">
      <c r="A45" s="55"/>
      <c r="B45" s="90" t="s">
        <v>5</v>
      </c>
      <c r="C45" s="76"/>
      <c r="D45" s="90" t="s">
        <v>34</v>
      </c>
      <c r="E45" s="91"/>
      <c r="F45" s="92">
        <f>SUM(F42:F44)</f>
        <v>425452.85</v>
      </c>
      <c r="G45" s="92">
        <f t="shared" ref="G45:H45" si="9">SUM(G42:G44)</f>
        <v>425452.85</v>
      </c>
      <c r="H45" s="92">
        <f t="shared" si="9"/>
        <v>373000</v>
      </c>
      <c r="I45" s="56">
        <v>0</v>
      </c>
      <c r="J45" s="56">
        <v>0</v>
      </c>
      <c r="K45" s="57">
        <v>52452.85</v>
      </c>
      <c r="L45" s="73">
        <v>0</v>
      </c>
      <c r="M45" s="93"/>
      <c r="N45" s="11"/>
    </row>
    <row r="46" spans="1:78" ht="33.75" customHeight="1">
      <c r="A46" s="75" t="s">
        <v>60</v>
      </c>
      <c r="B46" s="76" t="s">
        <v>75</v>
      </c>
      <c r="C46" s="76" t="s">
        <v>83</v>
      </c>
      <c r="D46" s="76" t="s">
        <v>64</v>
      </c>
      <c r="E46" s="77" t="s">
        <v>84</v>
      </c>
      <c r="F46" s="78">
        <f>G46</f>
        <v>100000</v>
      </c>
      <c r="G46" s="78">
        <f>H46</f>
        <v>100000</v>
      </c>
      <c r="H46" s="78">
        <f>50000+50000</f>
        <v>100000</v>
      </c>
      <c r="I46" s="78">
        <v>0</v>
      </c>
      <c r="J46" s="54" t="s">
        <v>70</v>
      </c>
      <c r="K46" s="54" t="s">
        <v>69</v>
      </c>
      <c r="L46" s="79">
        <v>0</v>
      </c>
      <c r="M46" s="80" t="s">
        <v>85</v>
      </c>
    </row>
    <row r="47" spans="1:78" ht="18.75" customHeight="1">
      <c r="A47" s="51"/>
      <c r="B47" s="52" t="s">
        <v>75</v>
      </c>
      <c r="C47" s="52"/>
      <c r="D47" s="52" t="s">
        <v>34</v>
      </c>
      <c r="E47" s="72"/>
      <c r="F47" s="56">
        <f>SUM(F46:F46)</f>
        <v>100000</v>
      </c>
      <c r="G47" s="56">
        <f>SUM(G46:G46)</f>
        <v>100000</v>
      </c>
      <c r="H47" s="56">
        <f>SUM(H46:H46)</f>
        <v>100000</v>
      </c>
      <c r="I47" s="56">
        <v>0</v>
      </c>
      <c r="J47" s="56">
        <v>0</v>
      </c>
      <c r="K47" s="57">
        <v>0</v>
      </c>
      <c r="L47" s="73">
        <v>0</v>
      </c>
      <c r="M47" s="58"/>
      <c r="N47" s="11"/>
    </row>
    <row r="48" spans="1:78" s="9" customFormat="1" ht="31.5" customHeight="1">
      <c r="A48" s="55" t="s">
        <v>61</v>
      </c>
      <c r="B48" s="60" t="s">
        <v>6</v>
      </c>
      <c r="C48" s="60" t="s">
        <v>10</v>
      </c>
      <c r="D48" s="60" t="s">
        <v>64</v>
      </c>
      <c r="E48" s="62" t="s">
        <v>86</v>
      </c>
      <c r="F48" s="63">
        <f>G48</f>
        <v>300000</v>
      </c>
      <c r="G48" s="63">
        <f>H48</f>
        <v>300000</v>
      </c>
      <c r="H48" s="63">
        <v>300000</v>
      </c>
      <c r="I48" s="63">
        <v>0</v>
      </c>
      <c r="J48" s="64" t="s">
        <v>70</v>
      </c>
      <c r="K48" s="64" t="s">
        <v>69</v>
      </c>
      <c r="L48" s="65" t="s">
        <v>7</v>
      </c>
      <c r="M48" s="66" t="s">
        <v>11</v>
      </c>
      <c r="N48" s="1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</row>
    <row r="49" spans="1:79" s="28" customFormat="1" ht="20.25" customHeight="1">
      <c r="A49" s="83"/>
      <c r="B49" s="67" t="s">
        <v>6</v>
      </c>
      <c r="C49" s="67"/>
      <c r="D49" s="67" t="s">
        <v>34</v>
      </c>
      <c r="E49" s="68"/>
      <c r="F49" s="69">
        <f>SUM(F48)</f>
        <v>300000</v>
      </c>
      <c r="G49" s="69">
        <f t="shared" ref="G49:H49" si="10">SUM(G48)</f>
        <v>300000</v>
      </c>
      <c r="H49" s="69">
        <f t="shared" si="10"/>
        <v>300000</v>
      </c>
      <c r="I49" s="70">
        <v>0</v>
      </c>
      <c r="J49" s="84">
        <v>0</v>
      </c>
      <c r="K49" s="85">
        <v>0</v>
      </c>
      <c r="L49" s="71">
        <v>0</v>
      </c>
      <c r="M49" s="86"/>
      <c r="N49" s="11"/>
      <c r="O49" s="1"/>
      <c r="P49" s="1"/>
      <c r="Q49" s="1"/>
      <c r="R49" s="1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110"/>
    </row>
    <row r="50" spans="1:79" s="88" customFormat="1" ht="36.75" customHeight="1">
      <c r="A50" s="107" t="s">
        <v>72</v>
      </c>
      <c r="B50" s="60" t="s">
        <v>76</v>
      </c>
      <c r="C50" s="60" t="s">
        <v>77</v>
      </c>
      <c r="D50" s="60" t="s">
        <v>64</v>
      </c>
      <c r="E50" s="62" t="s">
        <v>117</v>
      </c>
      <c r="F50" s="104">
        <f>G50</f>
        <v>13167.71</v>
      </c>
      <c r="G50" s="20">
        <v>13167.71</v>
      </c>
      <c r="H50" s="20">
        <v>0</v>
      </c>
      <c r="I50" s="81">
        <v>0</v>
      </c>
      <c r="J50" s="37" t="s">
        <v>70</v>
      </c>
      <c r="K50" s="37" t="s">
        <v>118</v>
      </c>
      <c r="L50" s="36">
        <v>0</v>
      </c>
      <c r="M50" s="8" t="s">
        <v>11</v>
      </c>
      <c r="N50" s="87"/>
      <c r="O50" s="87"/>
      <c r="P50" s="87"/>
      <c r="Q50" s="87"/>
      <c r="R50" s="87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08"/>
    </row>
    <row r="51" spans="1:79" s="88" customFormat="1" ht="36" customHeight="1">
      <c r="A51" s="107" t="s">
        <v>73</v>
      </c>
      <c r="B51" s="60" t="s">
        <v>76</v>
      </c>
      <c r="C51" s="60" t="s">
        <v>120</v>
      </c>
      <c r="D51" s="60" t="s">
        <v>66</v>
      </c>
      <c r="E51" s="62" t="s">
        <v>119</v>
      </c>
      <c r="F51" s="104">
        <f>G51</f>
        <v>15000</v>
      </c>
      <c r="G51" s="20">
        <v>15000</v>
      </c>
      <c r="H51" s="20">
        <v>0</v>
      </c>
      <c r="I51" s="81">
        <v>0</v>
      </c>
      <c r="J51" s="37" t="s">
        <v>70</v>
      </c>
      <c r="K51" s="37" t="s">
        <v>121</v>
      </c>
      <c r="L51" s="36">
        <v>0</v>
      </c>
      <c r="M51" s="8" t="s">
        <v>11</v>
      </c>
      <c r="N51" s="87"/>
      <c r="O51" s="87"/>
      <c r="P51" s="87"/>
      <c r="Q51" s="87"/>
      <c r="R51" s="87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08"/>
    </row>
    <row r="52" spans="1:79" s="88" customFormat="1" ht="35.25" customHeight="1">
      <c r="A52" s="107" t="s">
        <v>145</v>
      </c>
      <c r="B52" s="60" t="s">
        <v>76</v>
      </c>
      <c r="C52" s="60" t="s">
        <v>120</v>
      </c>
      <c r="D52" s="60" t="s">
        <v>66</v>
      </c>
      <c r="E52" s="62" t="s">
        <v>122</v>
      </c>
      <c r="F52" s="104">
        <f>G52</f>
        <v>13996.15</v>
      </c>
      <c r="G52" s="20">
        <v>13996.15</v>
      </c>
      <c r="H52" s="20">
        <v>0</v>
      </c>
      <c r="I52" s="81">
        <v>0</v>
      </c>
      <c r="J52" s="37" t="s">
        <v>70</v>
      </c>
      <c r="K52" s="37" t="s">
        <v>123</v>
      </c>
      <c r="L52" s="36">
        <v>0</v>
      </c>
      <c r="M52" s="8" t="s">
        <v>11</v>
      </c>
      <c r="N52" s="87"/>
      <c r="O52" s="87"/>
      <c r="P52" s="87"/>
      <c r="Q52" s="87"/>
      <c r="R52" s="87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08"/>
    </row>
    <row r="53" spans="1:79" s="28" customFormat="1" ht="20.25" customHeight="1">
      <c r="A53" s="45"/>
      <c r="B53" s="52" t="s">
        <v>76</v>
      </c>
      <c r="C53" s="52"/>
      <c r="D53" s="52" t="s">
        <v>34</v>
      </c>
      <c r="E53" s="72"/>
      <c r="F53" s="56">
        <f>SUM(F50:F52)</f>
        <v>42163.86</v>
      </c>
      <c r="G53" s="56">
        <f>SUM(G50:G52)</f>
        <v>42163.86</v>
      </c>
      <c r="H53" s="113">
        <f t="shared" ref="H53:H55" si="11">SUM(H50)</f>
        <v>0</v>
      </c>
      <c r="I53" s="114">
        <v>0</v>
      </c>
      <c r="J53" s="113">
        <v>0</v>
      </c>
      <c r="K53" s="57">
        <v>42163.86</v>
      </c>
      <c r="L53" s="73">
        <v>0</v>
      </c>
      <c r="M53" s="58"/>
      <c r="N53" s="11"/>
      <c r="O53" s="1"/>
      <c r="P53" s="1"/>
      <c r="Q53" s="1"/>
      <c r="R53" s="1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110"/>
    </row>
    <row r="54" spans="1:79" s="89" customFormat="1" ht="34.5" customHeight="1">
      <c r="A54" s="55" t="s">
        <v>146</v>
      </c>
      <c r="B54" s="60" t="s">
        <v>63</v>
      </c>
      <c r="C54" s="60" t="s">
        <v>71</v>
      </c>
      <c r="D54" s="60" t="s">
        <v>66</v>
      </c>
      <c r="E54" s="62" t="s">
        <v>124</v>
      </c>
      <c r="F54" s="104">
        <f>G54</f>
        <v>18786</v>
      </c>
      <c r="G54" s="20">
        <v>18786</v>
      </c>
      <c r="H54" s="115">
        <v>0</v>
      </c>
      <c r="I54" s="116">
        <v>0</v>
      </c>
      <c r="J54" s="117" t="s">
        <v>70</v>
      </c>
      <c r="K54" s="37" t="s">
        <v>125</v>
      </c>
      <c r="L54" s="36">
        <v>0</v>
      </c>
      <c r="M54" s="8" t="s">
        <v>11</v>
      </c>
      <c r="N54" s="11"/>
      <c r="O54" s="1"/>
      <c r="P54" s="1"/>
      <c r="Q54" s="1"/>
      <c r="R54" s="1"/>
    </row>
    <row r="55" spans="1:79" s="89" customFormat="1" ht="20.25" customHeight="1">
      <c r="A55" s="45"/>
      <c r="B55" s="52" t="s">
        <v>76</v>
      </c>
      <c r="C55" s="52"/>
      <c r="D55" s="52" t="s">
        <v>34</v>
      </c>
      <c r="E55" s="72"/>
      <c r="F55" s="56">
        <f>SUM(F54)</f>
        <v>18786</v>
      </c>
      <c r="G55" s="56">
        <f>SUM(G54)</f>
        <v>18786</v>
      </c>
      <c r="H55" s="113">
        <f t="shared" si="11"/>
        <v>0</v>
      </c>
      <c r="I55" s="114">
        <v>0</v>
      </c>
      <c r="J55" s="113">
        <v>0</v>
      </c>
      <c r="K55" s="57">
        <v>18786</v>
      </c>
      <c r="L55" s="73">
        <v>0</v>
      </c>
      <c r="M55" s="58"/>
      <c r="N55" s="11"/>
      <c r="O55" s="1"/>
      <c r="P55" s="1"/>
      <c r="Q55" s="1"/>
      <c r="R55" s="1"/>
    </row>
    <row r="56" spans="1:79" ht="15.75" customHeight="1">
      <c r="A56" s="121" t="s">
        <v>1</v>
      </c>
      <c r="B56" s="121"/>
      <c r="C56" s="121"/>
      <c r="D56" s="121"/>
      <c r="E56" s="121"/>
      <c r="F56" s="29">
        <f t="shared" ref="F56:K56" si="12">F25+F32+F38+F41+F47+F49+F53+F45+F55</f>
        <v>3775288.38</v>
      </c>
      <c r="G56" s="29">
        <f t="shared" si="12"/>
        <v>3775288.38</v>
      </c>
      <c r="H56" s="29">
        <f t="shared" si="12"/>
        <v>3525024.74</v>
      </c>
      <c r="I56" s="29">
        <f t="shared" si="12"/>
        <v>0</v>
      </c>
      <c r="J56" s="29">
        <f t="shared" si="12"/>
        <v>0</v>
      </c>
      <c r="K56" s="29">
        <f t="shared" si="12"/>
        <v>250263.63999999998</v>
      </c>
      <c r="L56" s="97">
        <v>0</v>
      </c>
      <c r="M56" s="58" t="s">
        <v>34</v>
      </c>
      <c r="N56" s="89"/>
    </row>
    <row r="57" spans="1:79" ht="16.5" customHeight="1">
      <c r="A57" s="9" t="s">
        <v>35</v>
      </c>
      <c r="B57" s="9"/>
      <c r="C57" s="9"/>
      <c r="D57" s="9"/>
      <c r="E57" s="9"/>
      <c r="F57" s="9"/>
      <c r="G57" s="9"/>
      <c r="H57" s="9"/>
      <c r="I57" s="9"/>
      <c r="J57" s="9"/>
      <c r="L57" s="10"/>
      <c r="M57" s="10"/>
    </row>
    <row r="58" spans="1:79">
      <c r="A58" s="9" t="s">
        <v>67</v>
      </c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</row>
    <row r="59" spans="1:79" ht="15" customHeight="1">
      <c r="A59" s="9" t="s">
        <v>36</v>
      </c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</row>
    <row r="60" spans="1:79" ht="14.25" customHeight="1">
      <c r="A60" s="9" t="s">
        <v>37</v>
      </c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</row>
    <row r="61" spans="1:79">
      <c r="A61" s="9" t="s">
        <v>68</v>
      </c>
      <c r="B61" s="34"/>
      <c r="C61" s="34"/>
      <c r="D61" s="34"/>
      <c r="E61" s="34"/>
      <c r="F61" s="34"/>
      <c r="G61" s="34"/>
      <c r="H61" s="9"/>
      <c r="I61" s="9"/>
      <c r="J61" s="9"/>
      <c r="K61" s="10"/>
      <c r="L61" s="10"/>
      <c r="M61" s="10"/>
    </row>
    <row r="62" spans="1:79" ht="13.5">
      <c r="A62" s="26"/>
      <c r="B62" s="10"/>
      <c r="C62" s="10"/>
      <c r="D62" s="10" t="s">
        <v>40</v>
      </c>
      <c r="E62" s="10"/>
      <c r="F62" s="10"/>
      <c r="G62" s="10"/>
      <c r="H62" s="10"/>
      <c r="I62" s="10"/>
      <c r="J62" s="10"/>
      <c r="K62" s="112"/>
      <c r="L62" s="10"/>
      <c r="M62" s="10"/>
    </row>
    <row r="63" spans="1:79" ht="13.5">
      <c r="A63" s="27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79">
      <c r="D64" s="1" t="s">
        <v>41</v>
      </c>
      <c r="J64" s="74"/>
    </row>
  </sheetData>
  <mergeCells count="16">
    <mergeCell ref="C6:C8"/>
    <mergeCell ref="A56:E56"/>
    <mergeCell ref="A4:M4"/>
    <mergeCell ref="A6:A10"/>
    <mergeCell ref="B6:B10"/>
    <mergeCell ref="D6:D10"/>
    <mergeCell ref="E6:E10"/>
    <mergeCell ref="F6:F10"/>
    <mergeCell ref="G6:L6"/>
    <mergeCell ref="M6:M10"/>
    <mergeCell ref="G7:G10"/>
    <mergeCell ref="H7:L7"/>
    <mergeCell ref="H8:H10"/>
    <mergeCell ref="J8:J10"/>
    <mergeCell ref="K8:K10"/>
    <mergeCell ref="L8:L10"/>
  </mergeCells>
  <pageMargins left="0" right="0" top="0" bottom="0" header="0" footer="0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zał_ nr 3</vt:lpstr>
      <vt:lpstr>Arkusz2</vt:lpstr>
      <vt:lpstr>'zał_ nr 3'!Tytuły_wydruku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VOBIS</dc:creator>
  <cp:lastModifiedBy>Ewa EJ. Jędrzejewska</cp:lastModifiedBy>
  <cp:lastPrinted>2020-02-13T15:53:22Z</cp:lastPrinted>
  <dcterms:created xsi:type="dcterms:W3CDTF">2010-02-24T14:05:07Z</dcterms:created>
  <dcterms:modified xsi:type="dcterms:W3CDTF">2020-02-14T11:13:05Z</dcterms:modified>
</cp:coreProperties>
</file>